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<sst xmlns="http://schemas.openxmlformats.org/spreadsheetml/2006/main" count="247" uniqueCount="64">
  <si>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</si>
  <si>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</si>
  <si>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</si>
  <si>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</si>
  <si>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</si>
  <si>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</si>
  <si>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</si>
  <si>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</si>
  <si>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</si>
  <si>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</si>
  <si>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</si>
  <si>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</si>
  <si>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</si>
  <si>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</si>
  <si>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</si>
  <si>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</si>
  <si>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</si>
  <si>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</si>
  <si>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</si>
  <si>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</si>
  <si>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</si>
  <si>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>0</t>
  </si>
  <si>
    <t>6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</si>
  <si>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</si>
  <si>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</si>
  <si>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</si>
  <si>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1 раз в 2 года</t>
  </si>
  <si>
    <t>Лот 2 Территориальный округ Октябрьский</t>
  </si>
  <si>
    <t>ул. Наб. Северной двины</t>
  </si>
  <si>
    <t>ул. Теснанова</t>
  </si>
  <si>
    <t>прз. К.С. Бадигина</t>
  </si>
  <si>
    <t>пр. Ломоносова</t>
  </si>
  <si>
    <t>ул. Вологодская</t>
  </si>
  <si>
    <t>ул. Комсомольская</t>
  </si>
  <si>
    <t>пр. Обводный канал</t>
  </si>
  <si>
    <t>ул. Попова</t>
  </si>
  <si>
    <t>прз. Сибиряковцев</t>
  </si>
  <si>
    <t>ул. Суфтина</t>
  </si>
  <si>
    <t>118, корп.2</t>
  </si>
  <si>
    <t>12</t>
  </si>
  <si>
    <t>183, к.2</t>
  </si>
  <si>
    <t>183, к.3</t>
  </si>
  <si>
    <t>7</t>
  </si>
  <si>
    <t>1, к.1</t>
  </si>
  <si>
    <t>39, к.1</t>
  </si>
  <si>
    <t>46</t>
  </si>
  <si>
    <t>43,к.2</t>
  </si>
  <si>
    <t>213</t>
  </si>
  <si>
    <t>123</t>
  </si>
  <si>
    <t>60</t>
  </si>
  <si>
    <t>56, к.1</t>
  </si>
  <si>
    <t>10</t>
  </si>
  <si>
    <t>45</t>
  </si>
  <si>
    <t>54</t>
  </si>
  <si>
    <t>ул. Гагарина</t>
  </si>
  <si>
    <t>прс. Советских космонавтов</t>
  </si>
  <si>
    <t>8</t>
  </si>
  <si>
    <t>28,к.1</t>
  </si>
  <si>
    <t>23</t>
  </si>
  <si>
    <t>192</t>
  </si>
  <si>
    <t>28 корп.1</t>
  </si>
  <si>
    <t>279</t>
  </si>
  <si>
    <t>14</t>
  </si>
  <si>
    <t>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</si>
</sst>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2" fontId="1" fillId="33" borderId="11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4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2" fontId="1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49" fontId="5" fillId="33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left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172" fontId="1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49" fontId="4" fillId="33" borderId="22" xfId="52" applyNumberFormat="1" applyFont="1" applyFill="1" applyBorder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3" xfId="0" applyNumberFormat="1" applyFont="1" applyFill="1" applyBorder="1" applyAlignment="1">
      <alignment horizontal="left" vertical="center" wrapText="1"/>
    </xf>
    <xf numFmtId="49" fontId="4" fillId="33" borderId="10" xfId="52" applyNumberFormat="1" applyFont="1" applyFill="1" applyBorder="1" applyAlignment="1">
      <alignment horizontal="left" vertical="center" wrapText="1"/>
      <protection/>
    </xf>
    <xf numFmtId="49" fontId="4" fillId="33" borderId="24" xfId="52" applyNumberFormat="1" applyFont="1" applyFill="1" applyBorder="1" applyAlignment="1">
      <alignment horizontal="left" vertical="center" wrapText="1"/>
      <protection/>
    </xf>
    <xf numFmtId="49" fontId="4" fillId="33" borderId="25" xfId="52" applyNumberFormat="1" applyFont="1" applyFill="1" applyBorder="1" applyAlignment="1">
      <alignment horizontal="left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52" applyNumberFormat="1" applyFont="1" applyFill="1" applyBorder="1" applyAlignment="1">
      <alignment horizontal="center" vertical="center" wrapText="1"/>
      <protection/>
    </xf>
    <xf numFmtId="2" fontId="4" fillId="33" borderId="10" xfId="52" applyNumberFormat="1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82" zoomScaleNormal="82" zoomScaleSheetLayoutView="100" zoomScalePageLayoutView="34" workbookViewId="0" topLeftCell="C4">
      <selection activeCell="Z11" sqref="Z11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25" width="12.75390625" style="1" customWidth="1"/>
    <col min="26" max="26" width="16.00390625" style="1" customWidth="1"/>
    <col min="27" max="16384" width="9.125" style="1" customWidth="1"/>
  </cols>
  <sheetData>
    <row r="1" spans="2:7" s="5" customFormat="1" ht="27" customHeight="1">
      <c r="B1" s="6"/>
      <c r="C1" s="38" t="s">
        <v>23</v>
      </c>
      <c r="D1" s="38"/>
      <c r="E1" s="38"/>
      <c r="F1" s="38"/>
      <c r="G1" s="9"/>
    </row>
    <row r="2" spans="2:7" s="5" customFormat="1" ht="41.25" customHeight="1">
      <c r="B2" s="7"/>
      <c r="C2" s="38" t="s">
        <v>24</v>
      </c>
      <c r="D2" s="38"/>
      <c r="E2" s="38"/>
      <c r="F2" s="38"/>
      <c r="G2" s="31"/>
    </row>
    <row r="3" spans="1:2" s="8" customFormat="1" ht="63" customHeight="1">
      <c r="A3" s="39" t="s">
        <v>20</v>
      </c>
      <c r="B3" s="39"/>
    </row>
    <row r="4" spans="1:2" s="5" customFormat="1" ht="18.75" customHeight="1">
      <c r="A4" s="42" t="s">
        <v>27</v>
      </c>
      <c r="B4" s="42"/>
    </row>
    <row r="5" spans="1:25" s="9" customFormat="1" ht="39" customHeight="1">
      <c r="A5" s="40" t="s">
        <v>7</v>
      </c>
      <c r="B5" s="41" t="s">
        <v>8</v>
      </c>
      <c r="C5" s="51" t="s">
        <v>28</v>
      </c>
      <c r="D5" s="51" t="s">
        <v>29</v>
      </c>
      <c r="E5" s="52" t="s">
        <v>30</v>
      </c>
      <c r="F5" s="52" t="s">
        <v>31</v>
      </c>
      <c r="G5" s="52" t="s">
        <v>31</v>
      </c>
      <c r="H5" s="52" t="s">
        <v>30</v>
      </c>
      <c r="I5" s="52" t="s">
        <v>32</v>
      </c>
      <c r="J5" s="52" t="s">
        <v>32</v>
      </c>
      <c r="K5" s="52" t="s">
        <v>33</v>
      </c>
      <c r="L5" s="52" t="s">
        <v>33</v>
      </c>
      <c r="M5" s="52" t="s">
        <v>31</v>
      </c>
      <c r="N5" s="52" t="s">
        <v>34</v>
      </c>
      <c r="O5" s="52" t="s">
        <v>35</v>
      </c>
      <c r="P5" s="52" t="s">
        <v>35</v>
      </c>
      <c r="Q5" s="52" t="s">
        <v>36</v>
      </c>
      <c r="R5" s="52" t="s">
        <v>37</v>
      </c>
      <c r="S5" s="52" t="s">
        <v>35</v>
      </c>
      <c r="T5" s="52" t="s">
        <v>30</v>
      </c>
      <c r="U5" s="52" t="s">
        <v>32</v>
      </c>
      <c r="V5" s="52" t="s">
        <v>54</v>
      </c>
      <c r="W5" s="54" t="s">
        <v>55</v>
      </c>
      <c r="X5" s="52" t="s">
        <v>54</v>
      </c>
      <c r="Y5" s="52" t="s">
        <v>31</v>
      </c>
    </row>
    <row r="6" spans="1:25" s="9" customFormat="1" ht="27" customHeight="1">
      <c r="A6" s="40"/>
      <c r="B6" s="41"/>
      <c r="C6" s="52" t="s">
        <v>38</v>
      </c>
      <c r="D6" s="52" t="s">
        <v>22</v>
      </c>
      <c r="E6" s="53" t="s">
        <v>39</v>
      </c>
      <c r="F6" s="53" t="s">
        <v>40</v>
      </c>
      <c r="G6" s="53" t="s">
        <v>41</v>
      </c>
      <c r="H6" s="53" t="s">
        <v>42</v>
      </c>
      <c r="I6" s="53" t="s">
        <v>43</v>
      </c>
      <c r="J6" s="53" t="s">
        <v>44</v>
      </c>
      <c r="K6" s="53" t="s">
        <v>45</v>
      </c>
      <c r="L6" s="53" t="s">
        <v>46</v>
      </c>
      <c r="M6" s="53" t="s">
        <v>47</v>
      </c>
      <c r="N6" s="53" t="s">
        <v>48</v>
      </c>
      <c r="O6" s="53" t="s">
        <v>49</v>
      </c>
      <c r="P6" s="53" t="s">
        <v>50</v>
      </c>
      <c r="Q6" s="53" t="s">
        <v>51</v>
      </c>
      <c r="R6" s="53" t="s">
        <v>52</v>
      </c>
      <c r="S6" s="53" t="s">
        <v>53</v>
      </c>
      <c r="T6" s="55" t="s">
        <v>56</v>
      </c>
      <c r="U6" s="55" t="s">
        <v>57</v>
      </c>
      <c r="V6" s="55" t="s">
        <v>58</v>
      </c>
      <c r="W6" s="56" t="s">
        <v>59</v>
      </c>
      <c r="X6" s="54" t="s">
        <v>60</v>
      </c>
      <c r="Y6" s="54" t="s">
        <v>61</v>
      </c>
    </row>
    <row r="7" spans="1:25" s="5" customFormat="1" ht="18.75" customHeight="1">
      <c r="A7" s="10"/>
      <c r="B7" s="10" t="s">
        <v>9</v>
      </c>
      <c r="C7" s="57">
        <v>437.7</v>
      </c>
      <c r="D7" s="57">
        <v>486.8</v>
      </c>
      <c r="E7" s="57">
        <v>588.1</v>
      </c>
      <c r="F7" s="57">
        <v>354.8</v>
      </c>
      <c r="G7" s="57">
        <v>548.9</v>
      </c>
      <c r="H7" s="57">
        <v>740.9</v>
      </c>
      <c r="I7" s="57">
        <v>679.8</v>
      </c>
      <c r="J7" s="57">
        <v>329.6</v>
      </c>
      <c r="K7" s="57">
        <v>390.2</v>
      </c>
      <c r="L7" s="57">
        <v>550.3</v>
      </c>
      <c r="M7" s="57">
        <v>979.4</v>
      </c>
      <c r="N7" s="57">
        <v>473.2</v>
      </c>
      <c r="O7" s="57">
        <v>577.1</v>
      </c>
      <c r="P7" s="57">
        <v>596.7</v>
      </c>
      <c r="Q7" s="57">
        <v>422.9</v>
      </c>
      <c r="R7" s="57">
        <v>332.8</v>
      </c>
      <c r="S7" s="57">
        <v>589.3</v>
      </c>
      <c r="T7" s="58">
        <v>516.5</v>
      </c>
      <c r="U7" s="58">
        <v>260.9</v>
      </c>
      <c r="V7" s="58">
        <v>523.6</v>
      </c>
      <c r="W7" s="58">
        <v>412.3</v>
      </c>
      <c r="X7" s="59">
        <v>462.8</v>
      </c>
      <c r="Y7" s="60">
        <v>854.2</v>
      </c>
    </row>
    <row r="8" spans="1:25" s="5" customFormat="1" ht="18.75" customHeight="1" thickBot="1">
      <c r="A8" s="10"/>
      <c r="B8" s="10" t="s">
        <v>10</v>
      </c>
      <c r="C8" s="57">
        <v>437.7</v>
      </c>
      <c r="D8" s="57">
        <v>486.8</v>
      </c>
      <c r="E8" s="57">
        <v>588.1</v>
      </c>
      <c r="F8" s="57">
        <v>354.8</v>
      </c>
      <c r="G8" s="57">
        <v>548.9</v>
      </c>
      <c r="H8" s="57">
        <v>740.9</v>
      </c>
      <c r="I8" s="57">
        <v>679.8</v>
      </c>
      <c r="J8" s="57">
        <v>329.6</v>
      </c>
      <c r="K8" s="57">
        <v>390.2</v>
      </c>
      <c r="L8" s="57">
        <v>550.3</v>
      </c>
      <c r="M8" s="57">
        <v>979.4</v>
      </c>
      <c r="N8" s="57">
        <v>473.2</v>
      </c>
      <c r="O8" s="57">
        <v>577.1</v>
      </c>
      <c r="P8" s="57">
        <v>596.7</v>
      </c>
      <c r="Q8" s="57">
        <v>422.9</v>
      </c>
      <c r="R8" s="57">
        <v>332.8</v>
      </c>
      <c r="S8" s="57">
        <v>589.3</v>
      </c>
      <c r="T8" s="58">
        <v>516.5</v>
      </c>
      <c r="U8" s="58">
        <v>260.9</v>
      </c>
      <c r="V8" s="58">
        <v>523.6</v>
      </c>
      <c r="W8" s="58">
        <v>412.3</v>
      </c>
      <c r="X8" s="59">
        <v>462.8</v>
      </c>
      <c r="Y8" s="60">
        <v>854.2</v>
      </c>
    </row>
    <row r="9" spans="1:25" s="5" customFormat="1" ht="18.75" customHeight="1" thickTop="1">
      <c r="A9" s="43" t="s">
        <v>6</v>
      </c>
      <c r="B9" s="18" t="s">
        <v>3</v>
      </c>
      <c r="C9" s="11">
        <f>C8*45%/100</f>
        <v>1.9696500000000001</v>
      </c>
      <c r="D9" s="11">
        <f>D8*45%/100</f>
        <v>2.1906</v>
      </c>
      <c r="E9" s="11">
        <f>E8*45%/100</f>
        <v>2.64645</v>
      </c>
      <c r="F9" s="11">
        <f>F8*45%/100</f>
        <v>1.5966</v>
      </c>
      <c r="G9" s="11">
        <f>G8*30%/100</f>
        <v>1.6466999999999998</v>
      </c>
      <c r="H9" s="11">
        <f>H8*25%/100</f>
        <v>1.85225</v>
      </c>
      <c r="I9" s="11">
        <f>I8*25%/100</f>
        <v>1.6994999999999998</v>
      </c>
      <c r="J9" s="11">
        <f>J8*45%/100</f>
        <v>1.4832000000000003</v>
      </c>
      <c r="K9" s="11">
        <f aca="true" t="shared" si="0" ref="K9:Y9">K8*45%/100</f>
        <v>1.7559</v>
      </c>
      <c r="L9" s="11">
        <f t="shared" si="0"/>
        <v>2.47635</v>
      </c>
      <c r="M9" s="11">
        <f t="shared" si="0"/>
        <v>4.4073</v>
      </c>
      <c r="N9" s="11">
        <f t="shared" si="0"/>
        <v>2.1294</v>
      </c>
      <c r="O9" s="11">
        <f t="shared" si="0"/>
        <v>2.59695</v>
      </c>
      <c r="P9" s="11">
        <f t="shared" si="0"/>
        <v>2.6851500000000006</v>
      </c>
      <c r="Q9" s="11">
        <f t="shared" si="0"/>
        <v>1.9030500000000001</v>
      </c>
      <c r="R9" s="11">
        <f t="shared" si="0"/>
        <v>1.4976000000000003</v>
      </c>
      <c r="S9" s="11">
        <f t="shared" si="0"/>
        <v>2.65185</v>
      </c>
      <c r="T9" s="11">
        <f t="shared" si="0"/>
        <v>2.32425</v>
      </c>
      <c r="U9" s="11">
        <f t="shared" si="0"/>
        <v>1.1740499999999998</v>
      </c>
      <c r="V9" s="11">
        <f t="shared" si="0"/>
        <v>2.3562</v>
      </c>
      <c r="W9" s="11">
        <f t="shared" si="0"/>
        <v>1.85535</v>
      </c>
      <c r="X9" s="11">
        <f t="shared" si="0"/>
        <v>2.0826000000000002</v>
      </c>
      <c r="Y9" s="11">
        <f t="shared" si="0"/>
        <v>3.8439000000000005</v>
      </c>
    </row>
    <row r="10" spans="1:25" s="8" customFormat="1" ht="18.75" customHeight="1">
      <c r="A10" s="44"/>
      <c r="B10" s="19" t="s">
        <v>13</v>
      </c>
      <c r="C10" s="12">
        <f aca="true" t="shared" si="1" ref="C10:H10">1007.68*C9</f>
        <v>1984.776912</v>
      </c>
      <c r="D10" s="12">
        <f t="shared" si="1"/>
        <v>2207.4238079999996</v>
      </c>
      <c r="E10" s="12">
        <f t="shared" si="1"/>
        <v>2666.774736</v>
      </c>
      <c r="F10" s="12">
        <f t="shared" si="1"/>
        <v>1608.861888</v>
      </c>
      <c r="G10" s="12">
        <f t="shared" si="1"/>
        <v>1659.3466559999997</v>
      </c>
      <c r="H10" s="12">
        <f t="shared" si="1"/>
        <v>1866.4752799999999</v>
      </c>
      <c r="I10" s="12">
        <f>1007.68*I9</f>
        <v>1712.5521599999997</v>
      </c>
      <c r="J10" s="12">
        <f>1007.68*J9</f>
        <v>1494.5909760000002</v>
      </c>
      <c r="K10" s="12">
        <f aca="true" t="shared" si="2" ref="K10:Y10">1007.68*K9</f>
        <v>1769.3853119999999</v>
      </c>
      <c r="L10" s="12">
        <f t="shared" si="2"/>
        <v>2495.368368</v>
      </c>
      <c r="M10" s="12">
        <f t="shared" si="2"/>
        <v>4441.148064</v>
      </c>
      <c r="N10" s="12">
        <f t="shared" si="2"/>
        <v>2145.753792</v>
      </c>
      <c r="O10" s="12">
        <f t="shared" si="2"/>
        <v>2616.894576</v>
      </c>
      <c r="P10" s="12">
        <f t="shared" si="2"/>
        <v>2705.7719520000005</v>
      </c>
      <c r="Q10" s="12">
        <f t="shared" si="2"/>
        <v>1917.665424</v>
      </c>
      <c r="R10" s="12">
        <f t="shared" si="2"/>
        <v>1509.1015680000003</v>
      </c>
      <c r="S10" s="12">
        <f t="shared" si="2"/>
        <v>2672.216208</v>
      </c>
      <c r="T10" s="12">
        <f t="shared" si="2"/>
        <v>2342.10024</v>
      </c>
      <c r="U10" s="12">
        <f t="shared" si="2"/>
        <v>1183.0667039999998</v>
      </c>
      <c r="V10" s="12">
        <f t="shared" si="2"/>
        <v>2374.295616</v>
      </c>
      <c r="W10" s="12">
        <f t="shared" si="2"/>
        <v>1869.599088</v>
      </c>
      <c r="X10" s="12">
        <f t="shared" si="2"/>
        <v>2098.594368</v>
      </c>
      <c r="Y10" s="12">
        <f t="shared" si="2"/>
        <v>3873.4211520000003</v>
      </c>
    </row>
    <row r="11" spans="1:25" s="5" customFormat="1" ht="18.75" customHeight="1">
      <c r="A11" s="44"/>
      <c r="B11" s="19" t="s">
        <v>2</v>
      </c>
      <c r="C11" s="3">
        <f aca="true" t="shared" si="3" ref="C11:H11">C10/C7/12</f>
        <v>0.37788</v>
      </c>
      <c r="D11" s="3">
        <f t="shared" si="3"/>
        <v>0.37787999999999994</v>
      </c>
      <c r="E11" s="3">
        <f t="shared" si="3"/>
        <v>0.37788</v>
      </c>
      <c r="F11" s="3">
        <f t="shared" si="3"/>
        <v>0.37788</v>
      </c>
      <c r="G11" s="3">
        <f t="shared" si="3"/>
        <v>0.25192</v>
      </c>
      <c r="H11" s="3">
        <f t="shared" si="3"/>
        <v>0.20993333333333333</v>
      </c>
      <c r="I11" s="3">
        <f>I10/I7/12</f>
        <v>0.2099333333333333</v>
      </c>
      <c r="J11" s="3">
        <f>J10/J7/12</f>
        <v>0.37788</v>
      </c>
      <c r="K11" s="3">
        <f aca="true" t="shared" si="4" ref="K11:Y11">K10/K7/12</f>
        <v>0.37788</v>
      </c>
      <c r="L11" s="3">
        <f t="shared" si="4"/>
        <v>0.37788</v>
      </c>
      <c r="M11" s="3">
        <f t="shared" si="4"/>
        <v>0.37788</v>
      </c>
      <c r="N11" s="3">
        <f t="shared" si="4"/>
        <v>0.37788</v>
      </c>
      <c r="O11" s="3">
        <f t="shared" si="4"/>
        <v>0.37788</v>
      </c>
      <c r="P11" s="3">
        <f t="shared" si="4"/>
        <v>0.37788000000000005</v>
      </c>
      <c r="Q11" s="3">
        <f t="shared" si="4"/>
        <v>0.37788</v>
      </c>
      <c r="R11" s="3">
        <f t="shared" si="4"/>
        <v>0.37788000000000005</v>
      </c>
      <c r="S11" s="3">
        <f t="shared" si="4"/>
        <v>0.37788</v>
      </c>
      <c r="T11" s="3">
        <f t="shared" si="4"/>
        <v>0.37788000000000005</v>
      </c>
      <c r="U11" s="3">
        <f t="shared" si="4"/>
        <v>0.37788</v>
      </c>
      <c r="V11" s="3">
        <f t="shared" si="4"/>
        <v>0.37788</v>
      </c>
      <c r="W11" s="3">
        <f t="shared" si="4"/>
        <v>0.37788</v>
      </c>
      <c r="X11" s="3">
        <f t="shared" si="4"/>
        <v>0.37788</v>
      </c>
      <c r="Y11" s="3">
        <f t="shared" si="4"/>
        <v>0.37788</v>
      </c>
    </row>
    <row r="12" spans="1:25" s="5" customFormat="1" ht="18.75" customHeight="1" thickBot="1">
      <c r="A12" s="45"/>
      <c r="B12" s="20" t="s">
        <v>0</v>
      </c>
      <c r="C12" s="13" t="s">
        <v>14</v>
      </c>
      <c r="D12" s="13" t="s">
        <v>14</v>
      </c>
      <c r="E12" s="13" t="s">
        <v>14</v>
      </c>
      <c r="F12" s="13" t="s">
        <v>14</v>
      </c>
      <c r="G12" s="13" t="s">
        <v>14</v>
      </c>
      <c r="H12" s="13" t="s">
        <v>14</v>
      </c>
      <c r="I12" s="13" t="s">
        <v>14</v>
      </c>
      <c r="J12" s="13" t="s">
        <v>14</v>
      </c>
      <c r="K12" s="13" t="s">
        <v>14</v>
      </c>
      <c r="L12" s="13" t="s">
        <v>14</v>
      </c>
      <c r="M12" s="13" t="s">
        <v>14</v>
      </c>
      <c r="N12" s="13" t="s">
        <v>14</v>
      </c>
      <c r="O12" s="13" t="s">
        <v>14</v>
      </c>
      <c r="P12" s="13" t="s">
        <v>14</v>
      </c>
      <c r="Q12" s="13" t="s">
        <v>14</v>
      </c>
      <c r="R12" s="13" t="s">
        <v>14</v>
      </c>
      <c r="S12" s="13" t="s">
        <v>14</v>
      </c>
      <c r="T12" s="13" t="s">
        <v>14</v>
      </c>
      <c r="U12" s="13" t="s">
        <v>14</v>
      </c>
      <c r="V12" s="13" t="s">
        <v>14</v>
      </c>
      <c r="W12" s="13" t="s">
        <v>14</v>
      </c>
      <c r="X12" s="13" t="s">
        <v>14</v>
      </c>
      <c r="Y12" s="13" t="s">
        <v>14</v>
      </c>
    </row>
    <row r="13" spans="1:25" s="5" customFormat="1" ht="18.75" customHeight="1" thickTop="1">
      <c r="A13" s="44" t="s">
        <v>16</v>
      </c>
      <c r="B13" s="25" t="s">
        <v>4</v>
      </c>
      <c r="C13" s="26">
        <f>C8*10%/10</f>
        <v>4.377000000000001</v>
      </c>
      <c r="D13" s="26">
        <f>D8*10%/10</f>
        <v>4.868</v>
      </c>
      <c r="E13" s="26">
        <f>E8*10%/10</f>
        <v>5.881</v>
      </c>
      <c r="F13" s="26">
        <f>F8*10%/10</f>
        <v>3.5480000000000005</v>
      </c>
      <c r="G13" s="26">
        <f>G8*5%/10</f>
        <v>2.7445</v>
      </c>
      <c r="H13" s="26">
        <f>H8*10%/10</f>
        <v>7.409000000000001</v>
      </c>
      <c r="I13" s="26">
        <f>I8*10%/10</f>
        <v>6.798</v>
      </c>
      <c r="J13" s="26">
        <f>J8*10%/10</f>
        <v>3.2960000000000003</v>
      </c>
      <c r="K13" s="26">
        <f aca="true" t="shared" si="5" ref="K13:Y13">K8*10%/10</f>
        <v>3.902</v>
      </c>
      <c r="L13" s="26">
        <f t="shared" si="5"/>
        <v>5.503</v>
      </c>
      <c r="M13" s="26">
        <f t="shared" si="5"/>
        <v>9.794</v>
      </c>
      <c r="N13" s="26">
        <f t="shared" si="5"/>
        <v>4.732</v>
      </c>
      <c r="O13" s="26">
        <f t="shared" si="5"/>
        <v>5.771000000000001</v>
      </c>
      <c r="P13" s="26">
        <f t="shared" si="5"/>
        <v>5.9670000000000005</v>
      </c>
      <c r="Q13" s="26">
        <f t="shared" si="5"/>
        <v>4.229</v>
      </c>
      <c r="R13" s="26">
        <f t="shared" si="5"/>
        <v>3.3280000000000003</v>
      </c>
      <c r="S13" s="26">
        <f t="shared" si="5"/>
        <v>5.893</v>
      </c>
      <c r="T13" s="26">
        <f t="shared" si="5"/>
        <v>5.165000000000001</v>
      </c>
      <c r="U13" s="26">
        <f t="shared" si="5"/>
        <v>2.609</v>
      </c>
      <c r="V13" s="26">
        <f t="shared" si="5"/>
        <v>5.236000000000001</v>
      </c>
      <c r="W13" s="26">
        <f t="shared" si="5"/>
        <v>4.123</v>
      </c>
      <c r="X13" s="26">
        <f t="shared" si="5"/>
        <v>4.628</v>
      </c>
      <c r="Y13" s="26">
        <f t="shared" si="5"/>
        <v>8.542000000000002</v>
      </c>
    </row>
    <row r="14" spans="1:25" s="5" customFormat="1" ht="18.75" customHeight="1">
      <c r="A14" s="44"/>
      <c r="B14" s="19" t="s">
        <v>13</v>
      </c>
      <c r="C14" s="3">
        <f aca="true" t="shared" si="6" ref="C14:H14">2281.73*C13</f>
        <v>9987.132210000002</v>
      </c>
      <c r="D14" s="3">
        <f t="shared" si="6"/>
        <v>11107.461640000001</v>
      </c>
      <c r="E14" s="3">
        <f t="shared" si="6"/>
        <v>13418.854130000002</v>
      </c>
      <c r="F14" s="3">
        <f t="shared" si="6"/>
        <v>8095.578040000001</v>
      </c>
      <c r="G14" s="3">
        <f t="shared" si="6"/>
        <v>6262.207985</v>
      </c>
      <c r="H14" s="3">
        <f t="shared" si="6"/>
        <v>16905.337570000003</v>
      </c>
      <c r="I14" s="3">
        <f>2281.73*I13</f>
        <v>15511.20054</v>
      </c>
      <c r="J14" s="3">
        <f>2281.73*J13</f>
        <v>7520.582080000001</v>
      </c>
      <c r="K14" s="3">
        <f aca="true" t="shared" si="7" ref="K14:Y14">2281.73*K13</f>
        <v>8903.31046</v>
      </c>
      <c r="L14" s="3">
        <f t="shared" si="7"/>
        <v>12556.360190000001</v>
      </c>
      <c r="M14" s="3">
        <f t="shared" si="7"/>
        <v>22347.26362</v>
      </c>
      <c r="N14" s="3">
        <f t="shared" si="7"/>
        <v>10797.14636</v>
      </c>
      <c r="O14" s="3">
        <f t="shared" si="7"/>
        <v>13167.863830000002</v>
      </c>
      <c r="P14" s="3">
        <f t="shared" si="7"/>
        <v>13615.082910000001</v>
      </c>
      <c r="Q14" s="3">
        <f t="shared" si="7"/>
        <v>9649.43617</v>
      </c>
      <c r="R14" s="3">
        <f t="shared" si="7"/>
        <v>7593.5974400000005</v>
      </c>
      <c r="S14" s="3">
        <f t="shared" si="7"/>
        <v>13446.23489</v>
      </c>
      <c r="T14" s="3">
        <f t="shared" si="7"/>
        <v>11785.135450000002</v>
      </c>
      <c r="U14" s="3">
        <f t="shared" si="7"/>
        <v>5953.03357</v>
      </c>
      <c r="V14" s="3">
        <f t="shared" si="7"/>
        <v>11947.138280000001</v>
      </c>
      <c r="W14" s="3">
        <f t="shared" si="7"/>
        <v>9407.57279</v>
      </c>
      <c r="X14" s="3">
        <f t="shared" si="7"/>
        <v>10559.846440000001</v>
      </c>
      <c r="Y14" s="3">
        <f t="shared" si="7"/>
        <v>19490.537660000005</v>
      </c>
    </row>
    <row r="15" spans="1:25" s="5" customFormat="1" ht="18.75" customHeight="1">
      <c r="A15" s="44"/>
      <c r="B15" s="19" t="s">
        <v>2</v>
      </c>
      <c r="C15" s="3">
        <f aca="true" t="shared" si="8" ref="C15:H15">C14/C7/12</f>
        <v>1.901441666666667</v>
      </c>
      <c r="D15" s="3">
        <f t="shared" si="8"/>
        <v>1.901441666666667</v>
      </c>
      <c r="E15" s="3">
        <f t="shared" si="8"/>
        <v>1.901441666666667</v>
      </c>
      <c r="F15" s="3">
        <f t="shared" si="8"/>
        <v>1.901441666666667</v>
      </c>
      <c r="G15" s="3">
        <f t="shared" si="8"/>
        <v>0.9507208333333333</v>
      </c>
      <c r="H15" s="3">
        <f t="shared" si="8"/>
        <v>1.9014416666666671</v>
      </c>
      <c r="I15" s="3">
        <f>I14/I7/12</f>
        <v>1.901441666666667</v>
      </c>
      <c r="J15" s="3">
        <f>J14/J7/12</f>
        <v>1.901441666666667</v>
      </c>
      <c r="K15" s="3">
        <f aca="true" t="shared" si="9" ref="K15:Y15">K14/K7/12</f>
        <v>1.901441666666667</v>
      </c>
      <c r="L15" s="3">
        <f t="shared" si="9"/>
        <v>1.901441666666667</v>
      </c>
      <c r="M15" s="3">
        <f t="shared" si="9"/>
        <v>1.901441666666667</v>
      </c>
      <c r="N15" s="3">
        <f t="shared" si="9"/>
        <v>1.901441666666667</v>
      </c>
      <c r="O15" s="3">
        <f t="shared" si="9"/>
        <v>1.901441666666667</v>
      </c>
      <c r="P15" s="3">
        <f t="shared" si="9"/>
        <v>1.9014416666666667</v>
      </c>
      <c r="Q15" s="3">
        <f t="shared" si="9"/>
        <v>1.901441666666667</v>
      </c>
      <c r="R15" s="3">
        <f t="shared" si="9"/>
        <v>1.9014416666666667</v>
      </c>
      <c r="S15" s="3">
        <f t="shared" si="9"/>
        <v>1.901441666666667</v>
      </c>
      <c r="T15" s="3">
        <f t="shared" si="9"/>
        <v>1.901441666666667</v>
      </c>
      <c r="U15" s="3">
        <f t="shared" si="9"/>
        <v>1.9014416666666667</v>
      </c>
      <c r="V15" s="3">
        <f t="shared" si="9"/>
        <v>1.9014416666666667</v>
      </c>
      <c r="W15" s="3">
        <f t="shared" si="9"/>
        <v>1.9014416666666667</v>
      </c>
      <c r="X15" s="3">
        <f t="shared" si="9"/>
        <v>1.901441666666667</v>
      </c>
      <c r="Y15" s="3">
        <f t="shared" si="9"/>
        <v>1.9014416666666671</v>
      </c>
    </row>
    <row r="16" spans="1:25" s="5" customFormat="1" ht="18.75" customHeight="1" thickBot="1">
      <c r="A16" s="45"/>
      <c r="B16" s="20" t="s">
        <v>0</v>
      </c>
      <c r="C16" s="13" t="s">
        <v>14</v>
      </c>
      <c r="D16" s="13" t="s">
        <v>14</v>
      </c>
      <c r="E16" s="13" t="s">
        <v>14</v>
      </c>
      <c r="F16" s="13" t="s">
        <v>14</v>
      </c>
      <c r="G16" s="13" t="s">
        <v>14</v>
      </c>
      <c r="H16" s="13" t="s">
        <v>14</v>
      </c>
      <c r="I16" s="13" t="s">
        <v>14</v>
      </c>
      <c r="J16" s="13" t="s">
        <v>14</v>
      </c>
      <c r="K16" s="13" t="s">
        <v>14</v>
      </c>
      <c r="L16" s="13" t="s">
        <v>14</v>
      </c>
      <c r="M16" s="13" t="s">
        <v>14</v>
      </c>
      <c r="N16" s="13" t="s">
        <v>14</v>
      </c>
      <c r="O16" s="13" t="s">
        <v>14</v>
      </c>
      <c r="P16" s="13" t="s">
        <v>14</v>
      </c>
      <c r="Q16" s="13" t="s">
        <v>14</v>
      </c>
      <c r="R16" s="13" t="s">
        <v>14</v>
      </c>
      <c r="S16" s="13" t="s">
        <v>14</v>
      </c>
      <c r="T16" s="13" t="s">
        <v>14</v>
      </c>
      <c r="U16" s="13" t="s">
        <v>14</v>
      </c>
      <c r="V16" s="13" t="s">
        <v>14</v>
      </c>
      <c r="W16" s="13" t="s">
        <v>14</v>
      </c>
      <c r="X16" s="13" t="s">
        <v>14</v>
      </c>
      <c r="Y16" s="13" t="s">
        <v>14</v>
      </c>
    </row>
    <row r="17" spans="1:25" s="27" customFormat="1" ht="18.75" customHeight="1" thickTop="1">
      <c r="A17" s="43" t="s">
        <v>17</v>
      </c>
      <c r="B17" s="21" t="s">
        <v>11</v>
      </c>
      <c r="C17" s="29">
        <v>336</v>
      </c>
      <c r="D17" s="29">
        <v>392.2</v>
      </c>
      <c r="E17" s="29">
        <v>469.6</v>
      </c>
      <c r="F17" s="30">
        <v>227.4</v>
      </c>
      <c r="G17" s="29">
        <v>348.5</v>
      </c>
      <c r="H17" s="29">
        <v>598.7</v>
      </c>
      <c r="I17" s="29">
        <v>393.3</v>
      </c>
      <c r="J17" s="29">
        <v>273.9</v>
      </c>
      <c r="K17" s="29">
        <v>400.8</v>
      </c>
      <c r="L17" s="29">
        <v>480.2</v>
      </c>
      <c r="M17" s="29">
        <v>546</v>
      </c>
      <c r="N17" s="29">
        <v>321.4</v>
      </c>
      <c r="O17" s="29">
        <v>531.3</v>
      </c>
      <c r="P17" s="29">
        <v>553.8</v>
      </c>
      <c r="Q17" s="29">
        <v>320.3</v>
      </c>
      <c r="R17" s="29">
        <v>320.1</v>
      </c>
      <c r="S17" s="29">
        <v>551.2</v>
      </c>
      <c r="T17" s="29">
        <v>422</v>
      </c>
      <c r="U17" s="29">
        <v>218.5</v>
      </c>
      <c r="V17" s="29">
        <v>416.3</v>
      </c>
      <c r="W17" s="29">
        <v>324.1</v>
      </c>
      <c r="X17" s="29">
        <v>382.6</v>
      </c>
      <c r="Y17" s="29">
        <v>432</v>
      </c>
    </row>
    <row r="18" spans="1:25" s="5" customFormat="1" ht="18.75" customHeight="1">
      <c r="A18" s="44"/>
      <c r="B18" s="22" t="s">
        <v>4</v>
      </c>
      <c r="C18" s="14">
        <f>C17*0.07</f>
        <v>23.520000000000003</v>
      </c>
      <c r="D18" s="14">
        <f aca="true" t="shared" si="10" ref="D18:Y18">D17*0.07</f>
        <v>27.454</v>
      </c>
      <c r="E18" s="14">
        <f t="shared" si="10"/>
        <v>32.87200000000001</v>
      </c>
      <c r="F18" s="14">
        <f t="shared" si="10"/>
        <v>15.918000000000001</v>
      </c>
      <c r="G18" s="14">
        <f>G17*0.13</f>
        <v>45.305</v>
      </c>
      <c r="H18" s="14">
        <f t="shared" si="10"/>
        <v>41.909000000000006</v>
      </c>
      <c r="I18" s="14">
        <f>I17*0.1</f>
        <v>39.330000000000005</v>
      </c>
      <c r="J18" s="14">
        <f>J17*0.05</f>
        <v>13.695</v>
      </c>
      <c r="K18" s="14">
        <f>K17*0.05</f>
        <v>20.040000000000003</v>
      </c>
      <c r="L18" s="14">
        <f t="shared" si="10"/>
        <v>33.614000000000004</v>
      </c>
      <c r="M18" s="14">
        <f>M17*0.11</f>
        <v>60.06</v>
      </c>
      <c r="N18" s="14">
        <f t="shared" si="10"/>
        <v>22.498</v>
      </c>
      <c r="O18" s="14">
        <f t="shared" si="10"/>
        <v>37.191</v>
      </c>
      <c r="P18" s="14">
        <f t="shared" si="10"/>
        <v>38.766</v>
      </c>
      <c r="Q18" s="14">
        <f t="shared" si="10"/>
        <v>22.421000000000003</v>
      </c>
      <c r="R18" s="14">
        <f>R17*0.05</f>
        <v>16.005000000000003</v>
      </c>
      <c r="S18" s="14">
        <f t="shared" si="10"/>
        <v>38.58400000000001</v>
      </c>
      <c r="T18" s="14">
        <f t="shared" si="10"/>
        <v>29.540000000000003</v>
      </c>
      <c r="U18" s="14">
        <f>U17*0.033</f>
        <v>7.210500000000001</v>
      </c>
      <c r="V18" s="14">
        <f t="shared" si="10"/>
        <v>29.141000000000005</v>
      </c>
      <c r="W18" s="14">
        <f>W17*0.05</f>
        <v>16.205000000000002</v>
      </c>
      <c r="X18" s="14">
        <f t="shared" si="10"/>
        <v>26.782000000000004</v>
      </c>
      <c r="Y18" s="14">
        <f>Y17*0.15</f>
        <v>64.8</v>
      </c>
    </row>
    <row r="19" spans="1:25" s="5" customFormat="1" ht="18.75" customHeight="1">
      <c r="A19" s="44"/>
      <c r="B19" s="19" t="s">
        <v>13</v>
      </c>
      <c r="C19" s="2">
        <f aca="true" t="shared" si="11" ref="C19:H19">445.14*C18</f>
        <v>10469.6928</v>
      </c>
      <c r="D19" s="2">
        <f t="shared" si="11"/>
        <v>12220.87356</v>
      </c>
      <c r="E19" s="2">
        <f t="shared" si="11"/>
        <v>14632.642080000003</v>
      </c>
      <c r="F19" s="2">
        <f t="shared" si="11"/>
        <v>7085.73852</v>
      </c>
      <c r="G19" s="2">
        <f t="shared" si="11"/>
        <v>20167.0677</v>
      </c>
      <c r="H19" s="2">
        <f t="shared" si="11"/>
        <v>18655.372260000004</v>
      </c>
      <c r="I19" s="2">
        <f>445.14*I18</f>
        <v>17507.356200000002</v>
      </c>
      <c r="J19" s="2">
        <f>445.14*J18</f>
        <v>6096.1923</v>
      </c>
      <c r="K19" s="2">
        <f aca="true" t="shared" si="12" ref="K19:Y19">445.14*K18</f>
        <v>8920.6056</v>
      </c>
      <c r="L19" s="2">
        <f t="shared" si="12"/>
        <v>14962.93596</v>
      </c>
      <c r="M19" s="2">
        <f t="shared" si="12"/>
        <v>26735.1084</v>
      </c>
      <c r="N19" s="2">
        <f t="shared" si="12"/>
        <v>10014.75972</v>
      </c>
      <c r="O19" s="2">
        <f t="shared" si="12"/>
        <v>16555.20174</v>
      </c>
      <c r="P19" s="2">
        <f t="shared" si="12"/>
        <v>17256.29724</v>
      </c>
      <c r="Q19" s="2">
        <f t="shared" si="12"/>
        <v>9980.483940000002</v>
      </c>
      <c r="R19" s="2">
        <f t="shared" si="12"/>
        <v>7124.465700000001</v>
      </c>
      <c r="S19" s="2">
        <f t="shared" si="12"/>
        <v>17175.281760000005</v>
      </c>
      <c r="T19" s="2">
        <f t="shared" si="12"/>
        <v>13149.4356</v>
      </c>
      <c r="U19" s="2">
        <f t="shared" si="12"/>
        <v>3209.68197</v>
      </c>
      <c r="V19" s="2">
        <f t="shared" si="12"/>
        <v>12971.824740000002</v>
      </c>
      <c r="W19" s="2">
        <f t="shared" si="12"/>
        <v>7213.493700000001</v>
      </c>
      <c r="X19" s="2">
        <f t="shared" si="12"/>
        <v>11921.739480000002</v>
      </c>
      <c r="Y19" s="2">
        <f t="shared" si="12"/>
        <v>28845.071999999996</v>
      </c>
    </row>
    <row r="20" spans="1:25" s="5" customFormat="1" ht="18.75" customHeight="1">
      <c r="A20" s="44"/>
      <c r="B20" s="19" t="s">
        <v>2</v>
      </c>
      <c r="C20" s="3">
        <f aca="true" t="shared" si="13" ref="C20:H20">C19/C7/12</f>
        <v>1.9933159698423581</v>
      </c>
      <c r="D20" s="3">
        <f t="shared" si="13"/>
        <v>2.092042173377157</v>
      </c>
      <c r="E20" s="3">
        <f t="shared" si="13"/>
        <v>2.0734345179391265</v>
      </c>
      <c r="F20" s="3">
        <f t="shared" si="13"/>
        <v>1.6642565107102592</v>
      </c>
      <c r="G20" s="3">
        <f t="shared" si="13"/>
        <v>3.061739797777373</v>
      </c>
      <c r="H20" s="3">
        <f t="shared" si="13"/>
        <v>2.098278249426374</v>
      </c>
      <c r="I20" s="3">
        <f>I19/I7/12</f>
        <v>2.1461405560458964</v>
      </c>
      <c r="J20" s="3">
        <f>J19/J7/12</f>
        <v>1.541310755461165</v>
      </c>
      <c r="K20" s="3">
        <f aca="true" t="shared" si="14" ref="K20:Y20">K19/K7/12</f>
        <v>1.9051353152229629</v>
      </c>
      <c r="L20" s="3">
        <f t="shared" si="14"/>
        <v>2.2658755769580234</v>
      </c>
      <c r="M20" s="3">
        <f t="shared" si="14"/>
        <v>2.274786297733306</v>
      </c>
      <c r="N20" s="3">
        <f t="shared" si="14"/>
        <v>1.763658727810651</v>
      </c>
      <c r="O20" s="3">
        <f t="shared" si="14"/>
        <v>2.3905738086986656</v>
      </c>
      <c r="P20" s="3">
        <f t="shared" si="14"/>
        <v>2.409962745098039</v>
      </c>
      <c r="Q20" s="3">
        <f t="shared" si="14"/>
        <v>1.9666753251359665</v>
      </c>
      <c r="R20" s="3">
        <f t="shared" si="14"/>
        <v>1.7839707782451926</v>
      </c>
      <c r="S20" s="3">
        <f t="shared" si="14"/>
        <v>2.428768844391652</v>
      </c>
      <c r="T20" s="3">
        <f t="shared" si="14"/>
        <v>2.1215610842207164</v>
      </c>
      <c r="U20" s="3">
        <f t="shared" si="14"/>
        <v>1.025195467612112</v>
      </c>
      <c r="V20" s="3">
        <f t="shared" si="14"/>
        <v>2.0645252005347596</v>
      </c>
      <c r="W20" s="3">
        <f t="shared" si="14"/>
        <v>1.457978353140917</v>
      </c>
      <c r="X20" s="3">
        <f t="shared" si="14"/>
        <v>2.146668733794296</v>
      </c>
      <c r="Y20" s="3">
        <f t="shared" si="14"/>
        <v>2.8140435495200182</v>
      </c>
    </row>
    <row r="21" spans="1:25" s="5" customFormat="1" ht="18.75" customHeight="1" thickBot="1">
      <c r="A21" s="45"/>
      <c r="B21" s="20" t="s">
        <v>0</v>
      </c>
      <c r="C21" s="13" t="s">
        <v>14</v>
      </c>
      <c r="D21" s="13" t="s">
        <v>14</v>
      </c>
      <c r="E21" s="13" t="s">
        <v>14</v>
      </c>
      <c r="F21" s="13" t="s">
        <v>14</v>
      </c>
      <c r="G21" s="13" t="s">
        <v>14</v>
      </c>
      <c r="H21" s="13" t="s">
        <v>14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3" t="s">
        <v>14</v>
      </c>
      <c r="O21" s="13" t="s">
        <v>14</v>
      </c>
      <c r="P21" s="13" t="s">
        <v>14</v>
      </c>
      <c r="Q21" s="13" t="s">
        <v>14</v>
      </c>
      <c r="R21" s="13" t="s">
        <v>14</v>
      </c>
      <c r="S21" s="13" t="s">
        <v>14</v>
      </c>
      <c r="T21" s="13" t="s">
        <v>14</v>
      </c>
      <c r="U21" s="13" t="s">
        <v>14</v>
      </c>
      <c r="V21" s="13" t="s">
        <v>14</v>
      </c>
      <c r="W21" s="13" t="s">
        <v>14</v>
      </c>
      <c r="X21" s="13" t="s">
        <v>14</v>
      </c>
      <c r="Y21" s="13" t="s">
        <v>14</v>
      </c>
    </row>
    <row r="22" spans="1:25" s="5" customFormat="1" ht="18.75" customHeight="1" thickTop="1">
      <c r="A22" s="46" t="s">
        <v>25</v>
      </c>
      <c r="B22" s="33" t="s">
        <v>13</v>
      </c>
      <c r="C22" s="34">
        <v>7500</v>
      </c>
      <c r="D22" s="34">
        <v>7500</v>
      </c>
      <c r="E22" s="34">
        <v>7500</v>
      </c>
      <c r="F22" s="34">
        <v>7500</v>
      </c>
      <c r="G22" s="34">
        <v>7500</v>
      </c>
      <c r="H22" s="34">
        <v>7500</v>
      </c>
      <c r="I22" s="34">
        <v>7500</v>
      </c>
      <c r="J22" s="34">
        <v>7500</v>
      </c>
      <c r="K22" s="34">
        <v>7500</v>
      </c>
      <c r="L22" s="34">
        <v>7500</v>
      </c>
      <c r="M22" s="34">
        <v>7500</v>
      </c>
      <c r="N22" s="34">
        <v>7500</v>
      </c>
      <c r="O22" s="34">
        <v>7500</v>
      </c>
      <c r="P22" s="34">
        <v>7500</v>
      </c>
      <c r="Q22" s="34">
        <v>7500</v>
      </c>
      <c r="R22" s="34">
        <v>7500</v>
      </c>
      <c r="S22" s="34">
        <v>7500</v>
      </c>
      <c r="T22" s="34">
        <v>7500</v>
      </c>
      <c r="U22" s="34">
        <v>7500</v>
      </c>
      <c r="V22" s="34">
        <v>7500</v>
      </c>
      <c r="W22" s="34">
        <v>7500</v>
      </c>
      <c r="X22" s="34">
        <v>2500</v>
      </c>
      <c r="Y22" s="34">
        <v>2500</v>
      </c>
    </row>
    <row r="23" spans="1:25" s="5" customFormat="1" ht="18.75" customHeight="1">
      <c r="A23" s="47"/>
      <c r="B23" s="33" t="s">
        <v>2</v>
      </c>
      <c r="C23" s="34">
        <f>C22/C7/12</f>
        <v>1.4279186657527987</v>
      </c>
      <c r="D23" s="34">
        <f aca="true" t="shared" si="15" ref="D23:J23">D22/D7/12</f>
        <v>1.2838948233360723</v>
      </c>
      <c r="E23" s="34">
        <f t="shared" si="15"/>
        <v>1.0627444312191805</v>
      </c>
      <c r="F23" s="34">
        <f t="shared" si="15"/>
        <v>1.7615558060879366</v>
      </c>
      <c r="G23" s="34">
        <f t="shared" si="15"/>
        <v>1.1386409182000365</v>
      </c>
      <c r="H23" s="34">
        <f t="shared" si="15"/>
        <v>0.8435686327439601</v>
      </c>
      <c r="I23" s="34">
        <f t="shared" si="15"/>
        <v>0.9193880553103854</v>
      </c>
      <c r="J23" s="34">
        <f t="shared" si="15"/>
        <v>1.8962378640776698</v>
      </c>
      <c r="K23" s="34">
        <f aca="true" t="shared" si="16" ref="K23:Y23">K22/K7/12</f>
        <v>1.601742696053306</v>
      </c>
      <c r="L23" s="34">
        <f t="shared" si="16"/>
        <v>1.13574413956024</v>
      </c>
      <c r="M23" s="34">
        <f t="shared" si="16"/>
        <v>0.6381458035531958</v>
      </c>
      <c r="N23" s="34">
        <f t="shared" si="16"/>
        <v>1.3207945900253593</v>
      </c>
      <c r="O23" s="34">
        <f t="shared" si="16"/>
        <v>1.0830012129613584</v>
      </c>
      <c r="P23" s="34">
        <f t="shared" si="16"/>
        <v>1.0474275180157533</v>
      </c>
      <c r="Q23" s="34">
        <f t="shared" si="16"/>
        <v>1.477890754315441</v>
      </c>
      <c r="R23" s="34">
        <f t="shared" si="16"/>
        <v>1.8780048076923075</v>
      </c>
      <c r="S23" s="34">
        <f t="shared" si="16"/>
        <v>1.0605803495672832</v>
      </c>
      <c r="T23" s="34">
        <f t="shared" si="16"/>
        <v>1.2100677637947725</v>
      </c>
      <c r="U23" s="34">
        <f t="shared" si="16"/>
        <v>2.3955538520505946</v>
      </c>
      <c r="V23" s="34">
        <f t="shared" si="16"/>
        <v>1.193659281894576</v>
      </c>
      <c r="W23" s="34">
        <f t="shared" si="16"/>
        <v>1.5158864904195974</v>
      </c>
      <c r="X23" s="34">
        <f t="shared" si="16"/>
        <v>0.4501584557764333</v>
      </c>
      <c r="Y23" s="34">
        <f t="shared" si="16"/>
        <v>0.24389292125185358</v>
      </c>
    </row>
    <row r="24" spans="1:25" s="5" customFormat="1" ht="18.75" customHeight="1" thickBot="1">
      <c r="A24" s="48"/>
      <c r="B24" s="35" t="s">
        <v>0</v>
      </c>
      <c r="C24" s="36" t="s">
        <v>26</v>
      </c>
      <c r="D24" s="36" t="s">
        <v>26</v>
      </c>
      <c r="E24" s="36" t="s">
        <v>26</v>
      </c>
      <c r="F24" s="36" t="s">
        <v>26</v>
      </c>
      <c r="G24" s="36" t="s">
        <v>26</v>
      </c>
      <c r="H24" s="36" t="s">
        <v>26</v>
      </c>
      <c r="I24" s="36" t="s">
        <v>26</v>
      </c>
      <c r="J24" s="36" t="s">
        <v>26</v>
      </c>
      <c r="K24" s="36" t="s">
        <v>26</v>
      </c>
      <c r="L24" s="36" t="s">
        <v>26</v>
      </c>
      <c r="M24" s="36" t="s">
        <v>26</v>
      </c>
      <c r="N24" s="36" t="s">
        <v>26</v>
      </c>
      <c r="O24" s="36" t="s">
        <v>26</v>
      </c>
      <c r="P24" s="36" t="s">
        <v>26</v>
      </c>
      <c r="Q24" s="36" t="s">
        <v>26</v>
      </c>
      <c r="R24" s="36" t="s">
        <v>26</v>
      </c>
      <c r="S24" s="36" t="s">
        <v>26</v>
      </c>
      <c r="T24" s="36" t="s">
        <v>26</v>
      </c>
      <c r="U24" s="36" t="s">
        <v>26</v>
      </c>
      <c r="V24" s="36" t="s">
        <v>26</v>
      </c>
      <c r="W24" s="36" t="s">
        <v>26</v>
      </c>
      <c r="X24" s="36" t="s">
        <v>26</v>
      </c>
      <c r="Y24" s="36" t="s">
        <v>26</v>
      </c>
    </row>
    <row r="25" spans="1:25" s="5" customFormat="1" ht="18.75" customHeight="1" thickTop="1">
      <c r="A25" s="43" t="s">
        <v>18</v>
      </c>
      <c r="B25" s="18" t="s">
        <v>5</v>
      </c>
      <c r="C25" s="15">
        <f>C8*0.7%</f>
        <v>3.0638999999999994</v>
      </c>
      <c r="D25" s="15">
        <f>D8*0.7%</f>
        <v>3.4075999999999995</v>
      </c>
      <c r="E25" s="15">
        <f>E8*0.7%</f>
        <v>4.1167</v>
      </c>
      <c r="F25" s="15">
        <f>F8*0.7%</f>
        <v>2.4836</v>
      </c>
      <c r="G25" s="15">
        <f>G8*0.5%</f>
        <v>2.7445</v>
      </c>
      <c r="H25" s="15">
        <f>H8*0.7%</f>
        <v>5.186299999999999</v>
      </c>
      <c r="I25" s="15">
        <f>I8*0.7%</f>
        <v>4.7585999999999995</v>
      </c>
      <c r="J25" s="15">
        <f>J8*0.7%</f>
        <v>2.3072</v>
      </c>
      <c r="K25" s="15">
        <f aca="true" t="shared" si="17" ref="K25:Y25">K8*0.7%</f>
        <v>2.7314</v>
      </c>
      <c r="L25" s="15">
        <f t="shared" si="17"/>
        <v>3.852099999999999</v>
      </c>
      <c r="M25" s="15">
        <f t="shared" si="17"/>
        <v>6.8557999999999995</v>
      </c>
      <c r="N25" s="15">
        <f t="shared" si="17"/>
        <v>3.3124</v>
      </c>
      <c r="O25" s="15">
        <f t="shared" si="17"/>
        <v>4.0397</v>
      </c>
      <c r="P25" s="15">
        <f t="shared" si="17"/>
        <v>4.1769</v>
      </c>
      <c r="Q25" s="15">
        <f t="shared" si="17"/>
        <v>2.9602999999999997</v>
      </c>
      <c r="R25" s="15">
        <f t="shared" si="17"/>
        <v>2.3295999999999997</v>
      </c>
      <c r="S25" s="15">
        <f t="shared" si="17"/>
        <v>4.125099999999999</v>
      </c>
      <c r="T25" s="15">
        <f t="shared" si="17"/>
        <v>3.6154999999999995</v>
      </c>
      <c r="U25" s="15">
        <f t="shared" si="17"/>
        <v>1.8262999999999996</v>
      </c>
      <c r="V25" s="15">
        <f t="shared" si="17"/>
        <v>3.6651999999999996</v>
      </c>
      <c r="W25" s="15">
        <f t="shared" si="17"/>
        <v>2.8861</v>
      </c>
      <c r="X25" s="15">
        <f t="shared" si="17"/>
        <v>3.2396</v>
      </c>
      <c r="Y25" s="15">
        <f t="shared" si="17"/>
        <v>5.9794</v>
      </c>
    </row>
    <row r="26" spans="1:25" s="5" customFormat="1" ht="18.75" customHeight="1">
      <c r="A26" s="44"/>
      <c r="B26" s="19" t="s">
        <v>13</v>
      </c>
      <c r="C26" s="14">
        <f aca="true" t="shared" si="18" ref="C26:H26">45.32*C25</f>
        <v>138.85594799999998</v>
      </c>
      <c r="D26" s="14">
        <f t="shared" si="18"/>
        <v>154.43243199999998</v>
      </c>
      <c r="E26" s="14">
        <f t="shared" si="18"/>
        <v>186.56884399999998</v>
      </c>
      <c r="F26" s="14">
        <f t="shared" si="18"/>
        <v>112.556752</v>
      </c>
      <c r="G26" s="14">
        <f t="shared" si="18"/>
        <v>124.38074</v>
      </c>
      <c r="H26" s="14">
        <f t="shared" si="18"/>
        <v>235.04311599999997</v>
      </c>
      <c r="I26" s="14">
        <f>45.32*I25</f>
        <v>215.65975199999997</v>
      </c>
      <c r="J26" s="14">
        <f>45.32*J25</f>
        <v>104.562304</v>
      </c>
      <c r="K26" s="14">
        <f aca="true" t="shared" si="19" ref="K26:Y26">45.32*K25</f>
        <v>123.787048</v>
      </c>
      <c r="L26" s="14">
        <f t="shared" si="19"/>
        <v>174.57717199999996</v>
      </c>
      <c r="M26" s="14">
        <f t="shared" si="19"/>
        <v>310.70485599999995</v>
      </c>
      <c r="N26" s="14">
        <f t="shared" si="19"/>
        <v>150.117968</v>
      </c>
      <c r="O26" s="14">
        <f t="shared" si="19"/>
        <v>183.079204</v>
      </c>
      <c r="P26" s="14">
        <f t="shared" si="19"/>
        <v>189.29710799999998</v>
      </c>
      <c r="Q26" s="14">
        <f t="shared" si="19"/>
        <v>134.16079599999998</v>
      </c>
      <c r="R26" s="14">
        <f t="shared" si="19"/>
        <v>105.57747199999999</v>
      </c>
      <c r="S26" s="14">
        <f t="shared" si="19"/>
        <v>186.94953199999995</v>
      </c>
      <c r="T26" s="14">
        <f t="shared" si="19"/>
        <v>163.85446</v>
      </c>
      <c r="U26" s="14">
        <f t="shared" si="19"/>
        <v>82.76791599999999</v>
      </c>
      <c r="V26" s="14">
        <f t="shared" si="19"/>
        <v>166.10686399999997</v>
      </c>
      <c r="W26" s="14">
        <f t="shared" si="19"/>
        <v>130.79805199999998</v>
      </c>
      <c r="X26" s="14">
        <f t="shared" si="19"/>
        <v>146.818672</v>
      </c>
      <c r="Y26" s="14">
        <f t="shared" si="19"/>
        <v>270.986408</v>
      </c>
    </row>
    <row r="27" spans="1:25" s="5" customFormat="1" ht="18.75" customHeight="1">
      <c r="A27" s="44"/>
      <c r="B27" s="19" t="s">
        <v>2</v>
      </c>
      <c r="C27" s="14">
        <f aca="true" t="shared" si="20" ref="C27:J27">C26/C7/12</f>
        <v>0.026436666666666664</v>
      </c>
      <c r="D27" s="14">
        <f t="shared" si="20"/>
        <v>0.026436666666666664</v>
      </c>
      <c r="E27" s="14">
        <f t="shared" si="20"/>
        <v>0.026436666666666664</v>
      </c>
      <c r="F27" s="14">
        <f t="shared" si="20"/>
        <v>0.026436666666666667</v>
      </c>
      <c r="G27" s="14">
        <f t="shared" si="20"/>
        <v>0.018883333333333335</v>
      </c>
      <c r="H27" s="14">
        <f t="shared" si="20"/>
        <v>0.026436666666666664</v>
      </c>
      <c r="I27" s="14">
        <f t="shared" si="20"/>
        <v>0.026436666666666664</v>
      </c>
      <c r="J27" s="14">
        <f t="shared" si="20"/>
        <v>0.026436666666666664</v>
      </c>
      <c r="K27" s="14">
        <f aca="true" t="shared" si="21" ref="K27:Y27">K26/K7/12</f>
        <v>0.026436666666666667</v>
      </c>
      <c r="L27" s="14">
        <f t="shared" si="21"/>
        <v>0.026436666666666664</v>
      </c>
      <c r="M27" s="14">
        <f t="shared" si="21"/>
        <v>0.026436666666666664</v>
      </c>
      <c r="N27" s="14">
        <f t="shared" si="21"/>
        <v>0.026436666666666664</v>
      </c>
      <c r="O27" s="14">
        <f t="shared" si="21"/>
        <v>0.026436666666666667</v>
      </c>
      <c r="P27" s="14">
        <f t="shared" si="21"/>
        <v>0.026436666666666664</v>
      </c>
      <c r="Q27" s="14">
        <f t="shared" si="21"/>
        <v>0.026436666666666664</v>
      </c>
      <c r="R27" s="14">
        <f t="shared" si="21"/>
        <v>0.026436666666666664</v>
      </c>
      <c r="S27" s="14">
        <f t="shared" si="21"/>
        <v>0.02643666666666666</v>
      </c>
      <c r="T27" s="14">
        <f t="shared" si="21"/>
        <v>0.026436666666666664</v>
      </c>
      <c r="U27" s="14">
        <f t="shared" si="21"/>
        <v>0.026436666666666664</v>
      </c>
      <c r="V27" s="14">
        <f t="shared" si="21"/>
        <v>0.02643666666666666</v>
      </c>
      <c r="W27" s="14">
        <f t="shared" si="21"/>
        <v>0.026436666666666664</v>
      </c>
      <c r="X27" s="14">
        <f t="shared" si="21"/>
        <v>0.026436666666666664</v>
      </c>
      <c r="Y27" s="14">
        <f t="shared" si="21"/>
        <v>0.026436666666666664</v>
      </c>
    </row>
    <row r="28" spans="1:25" s="5" customFormat="1" ht="18.75" customHeight="1" thickBot="1">
      <c r="A28" s="45"/>
      <c r="B28" s="20" t="s">
        <v>0</v>
      </c>
      <c r="C28" s="13" t="s">
        <v>14</v>
      </c>
      <c r="D28" s="13" t="s">
        <v>14</v>
      </c>
      <c r="E28" s="13" t="s">
        <v>14</v>
      </c>
      <c r="F28" s="13" t="s">
        <v>14</v>
      </c>
      <c r="G28" s="13" t="s">
        <v>14</v>
      </c>
      <c r="H28" s="13" t="s">
        <v>14</v>
      </c>
      <c r="I28" s="13" t="s">
        <v>14</v>
      </c>
      <c r="J28" s="13" t="s">
        <v>14</v>
      </c>
      <c r="K28" s="13" t="s">
        <v>14</v>
      </c>
      <c r="L28" s="13" t="s">
        <v>14</v>
      </c>
      <c r="M28" s="13" t="s">
        <v>14</v>
      </c>
      <c r="N28" s="13" t="s">
        <v>14</v>
      </c>
      <c r="O28" s="13" t="s">
        <v>14</v>
      </c>
      <c r="P28" s="13" t="s">
        <v>14</v>
      </c>
      <c r="Q28" s="13" t="s">
        <v>14</v>
      </c>
      <c r="R28" s="13" t="s">
        <v>14</v>
      </c>
      <c r="S28" s="13" t="s">
        <v>14</v>
      </c>
      <c r="T28" s="13" t="s">
        <v>14</v>
      </c>
      <c r="U28" s="13" t="s">
        <v>14</v>
      </c>
      <c r="V28" s="13" t="s">
        <v>14</v>
      </c>
      <c r="W28" s="13" t="s">
        <v>14</v>
      </c>
      <c r="X28" s="13" t="s">
        <v>14</v>
      </c>
      <c r="Y28" s="13" t="s">
        <v>14</v>
      </c>
    </row>
    <row r="29" spans="1:25" s="27" customFormat="1" ht="18.75" customHeight="1" thickTop="1">
      <c r="A29" s="43" t="s">
        <v>19</v>
      </c>
      <c r="B29" s="21" t="s">
        <v>15</v>
      </c>
      <c r="C29" s="28" t="s">
        <v>21</v>
      </c>
      <c r="D29" s="28" t="s">
        <v>21</v>
      </c>
      <c r="E29" s="28" t="s">
        <v>21</v>
      </c>
      <c r="F29" s="28" t="s">
        <v>21</v>
      </c>
      <c r="G29" s="28" t="s">
        <v>21</v>
      </c>
      <c r="H29" s="28" t="s">
        <v>21</v>
      </c>
      <c r="I29" s="28" t="s">
        <v>21</v>
      </c>
      <c r="J29" s="28" t="s">
        <v>21</v>
      </c>
      <c r="K29" s="28" t="s">
        <v>21</v>
      </c>
      <c r="L29" s="28" t="s">
        <v>21</v>
      </c>
      <c r="M29" s="28" t="s">
        <v>21</v>
      </c>
      <c r="N29" s="28" t="s">
        <v>21</v>
      </c>
      <c r="O29" s="28" t="s">
        <v>21</v>
      </c>
      <c r="P29" s="28" t="s">
        <v>21</v>
      </c>
      <c r="Q29" s="28" t="s">
        <v>21</v>
      </c>
      <c r="R29" s="28" t="s">
        <v>21</v>
      </c>
      <c r="S29" s="28" t="s">
        <v>21</v>
      </c>
      <c r="T29" s="28" t="s">
        <v>62</v>
      </c>
      <c r="U29" s="28" t="s">
        <v>56</v>
      </c>
      <c r="V29" s="28" t="s">
        <v>62</v>
      </c>
      <c r="W29" s="28" t="s">
        <v>63</v>
      </c>
      <c r="X29" s="28" t="s">
        <v>39</v>
      </c>
      <c r="Y29" s="28" t="s">
        <v>21</v>
      </c>
    </row>
    <row r="30" spans="1:25" s="5" customFormat="1" ht="18.75" customHeight="1">
      <c r="A30" s="44"/>
      <c r="B30" s="23" t="s">
        <v>4</v>
      </c>
      <c r="C30" s="4">
        <f aca="true" t="shared" si="22" ref="C30:H30">C29*8%</f>
        <v>0</v>
      </c>
      <c r="D30" s="4">
        <f t="shared" si="22"/>
        <v>0</v>
      </c>
      <c r="E30" s="4">
        <f t="shared" si="22"/>
        <v>0</v>
      </c>
      <c r="F30" s="4">
        <f t="shared" si="22"/>
        <v>0</v>
      </c>
      <c r="G30" s="4">
        <f t="shared" si="22"/>
        <v>0</v>
      </c>
      <c r="H30" s="4">
        <f t="shared" si="22"/>
        <v>0</v>
      </c>
      <c r="I30" s="4">
        <f>I29*8%</f>
        <v>0</v>
      </c>
      <c r="J30" s="4">
        <f>J29*8%</f>
        <v>0</v>
      </c>
      <c r="K30" s="4">
        <f aca="true" t="shared" si="23" ref="K30:Y30">K29*8%</f>
        <v>0</v>
      </c>
      <c r="L30" s="4">
        <f t="shared" si="23"/>
        <v>0</v>
      </c>
      <c r="M30" s="4">
        <f t="shared" si="23"/>
        <v>0</v>
      </c>
      <c r="N30" s="4">
        <f t="shared" si="23"/>
        <v>0</v>
      </c>
      <c r="O30" s="4">
        <f t="shared" si="23"/>
        <v>0</v>
      </c>
      <c r="P30" s="4">
        <f t="shared" si="23"/>
        <v>0</v>
      </c>
      <c r="Q30" s="4">
        <f t="shared" si="23"/>
        <v>0</v>
      </c>
      <c r="R30" s="4">
        <f t="shared" si="23"/>
        <v>0</v>
      </c>
      <c r="S30" s="4">
        <f t="shared" si="23"/>
        <v>0</v>
      </c>
      <c r="T30" s="4">
        <f t="shared" si="23"/>
        <v>1.12</v>
      </c>
      <c r="U30" s="4">
        <f t="shared" si="23"/>
        <v>0.64</v>
      </c>
      <c r="V30" s="4">
        <f t="shared" si="23"/>
        <v>1.12</v>
      </c>
      <c r="W30" s="4">
        <f t="shared" si="23"/>
        <v>1.44</v>
      </c>
      <c r="X30" s="4">
        <f t="shared" si="23"/>
        <v>0.96</v>
      </c>
      <c r="Y30" s="4">
        <f t="shared" si="23"/>
        <v>0</v>
      </c>
    </row>
    <row r="31" spans="1:25" s="5" customFormat="1" ht="18.75" customHeight="1">
      <c r="A31" s="44"/>
      <c r="B31" s="24" t="s">
        <v>1</v>
      </c>
      <c r="C31" s="2">
        <f aca="true" t="shared" si="24" ref="C31:H31">C30*1209.48</f>
        <v>0</v>
      </c>
      <c r="D31" s="2">
        <f t="shared" si="24"/>
        <v>0</v>
      </c>
      <c r="E31" s="2">
        <f t="shared" si="24"/>
        <v>0</v>
      </c>
      <c r="F31" s="2">
        <f t="shared" si="24"/>
        <v>0</v>
      </c>
      <c r="G31" s="2">
        <f t="shared" si="24"/>
        <v>0</v>
      </c>
      <c r="H31" s="2">
        <f t="shared" si="24"/>
        <v>0</v>
      </c>
      <c r="I31" s="2">
        <f>I30*1209.48</f>
        <v>0</v>
      </c>
      <c r="J31" s="2">
        <f>J30*1209.48</f>
        <v>0</v>
      </c>
      <c r="K31" s="2">
        <f aca="true" t="shared" si="25" ref="K31:Y31">K30*1209.48</f>
        <v>0</v>
      </c>
      <c r="L31" s="2">
        <f t="shared" si="25"/>
        <v>0</v>
      </c>
      <c r="M31" s="2">
        <f t="shared" si="25"/>
        <v>0</v>
      </c>
      <c r="N31" s="2">
        <f t="shared" si="25"/>
        <v>0</v>
      </c>
      <c r="O31" s="2">
        <f t="shared" si="25"/>
        <v>0</v>
      </c>
      <c r="P31" s="2">
        <f t="shared" si="25"/>
        <v>0</v>
      </c>
      <c r="Q31" s="2">
        <f t="shared" si="25"/>
        <v>0</v>
      </c>
      <c r="R31" s="2">
        <f t="shared" si="25"/>
        <v>0</v>
      </c>
      <c r="S31" s="2">
        <f t="shared" si="25"/>
        <v>0</v>
      </c>
      <c r="T31" s="2">
        <f t="shared" si="25"/>
        <v>1354.6176</v>
      </c>
      <c r="U31" s="2">
        <f t="shared" si="25"/>
        <v>774.0672000000001</v>
      </c>
      <c r="V31" s="2">
        <f t="shared" si="25"/>
        <v>1354.6176</v>
      </c>
      <c r="W31" s="2">
        <f t="shared" si="25"/>
        <v>1741.6512</v>
      </c>
      <c r="X31" s="2">
        <f t="shared" si="25"/>
        <v>1161.1008</v>
      </c>
      <c r="Y31" s="2">
        <f t="shared" si="25"/>
        <v>0</v>
      </c>
    </row>
    <row r="32" spans="1:25" s="5" customFormat="1" ht="18.75" customHeight="1">
      <c r="A32" s="44"/>
      <c r="B32" s="24" t="s">
        <v>2</v>
      </c>
      <c r="C32" s="3">
        <f aca="true" t="shared" si="26" ref="C32:J32">C31/C7</f>
        <v>0</v>
      </c>
      <c r="D32" s="3">
        <f t="shared" si="26"/>
        <v>0</v>
      </c>
      <c r="E32" s="3">
        <f t="shared" si="26"/>
        <v>0</v>
      </c>
      <c r="F32" s="3">
        <f t="shared" si="26"/>
        <v>0</v>
      </c>
      <c r="G32" s="3">
        <f t="shared" si="26"/>
        <v>0</v>
      </c>
      <c r="H32" s="3">
        <f t="shared" si="26"/>
        <v>0</v>
      </c>
      <c r="I32" s="3">
        <f t="shared" si="26"/>
        <v>0</v>
      </c>
      <c r="J32" s="3">
        <f t="shared" si="26"/>
        <v>0</v>
      </c>
      <c r="K32" s="3">
        <f aca="true" t="shared" si="27" ref="K32:Y32">K31/K7</f>
        <v>0</v>
      </c>
      <c r="L32" s="3">
        <f t="shared" si="27"/>
        <v>0</v>
      </c>
      <c r="M32" s="3">
        <f t="shared" si="27"/>
        <v>0</v>
      </c>
      <c r="N32" s="3">
        <f t="shared" si="27"/>
        <v>0</v>
      </c>
      <c r="O32" s="3">
        <f t="shared" si="27"/>
        <v>0</v>
      </c>
      <c r="P32" s="3">
        <f t="shared" si="27"/>
        <v>0</v>
      </c>
      <c r="Q32" s="3">
        <f t="shared" si="27"/>
        <v>0</v>
      </c>
      <c r="R32" s="3">
        <f t="shared" si="27"/>
        <v>0</v>
      </c>
      <c r="S32" s="3">
        <f t="shared" si="27"/>
        <v>0</v>
      </c>
      <c r="T32" s="3">
        <f t="shared" si="27"/>
        <v>2.622686544046467</v>
      </c>
      <c r="U32" s="3">
        <f t="shared" si="27"/>
        <v>2.9669114603296287</v>
      </c>
      <c r="V32" s="3">
        <f t="shared" si="27"/>
        <v>2.5871229946524066</v>
      </c>
      <c r="W32" s="3">
        <f t="shared" si="27"/>
        <v>4.2242328401649285</v>
      </c>
      <c r="X32" s="3">
        <f t="shared" si="27"/>
        <v>2.50886084701815</v>
      </c>
      <c r="Y32" s="3">
        <f t="shared" si="27"/>
        <v>0</v>
      </c>
    </row>
    <row r="33" spans="1:25" s="5" customFormat="1" ht="18.75" customHeight="1" thickBot="1">
      <c r="A33" s="45"/>
      <c r="B33" s="20" t="s">
        <v>0</v>
      </c>
      <c r="C33" s="13" t="s">
        <v>14</v>
      </c>
      <c r="D33" s="13" t="s">
        <v>14</v>
      </c>
      <c r="E33" s="13" t="s">
        <v>14</v>
      </c>
      <c r="F33" s="13" t="s">
        <v>14</v>
      </c>
      <c r="G33" s="13" t="s">
        <v>14</v>
      </c>
      <c r="H33" s="13" t="s">
        <v>14</v>
      </c>
      <c r="I33" s="13" t="s">
        <v>14</v>
      </c>
      <c r="J33" s="13" t="s">
        <v>14</v>
      </c>
      <c r="K33" s="13" t="s">
        <v>14</v>
      </c>
      <c r="L33" s="13" t="s">
        <v>14</v>
      </c>
      <c r="M33" s="13" t="s">
        <v>14</v>
      </c>
      <c r="N33" s="13" t="s">
        <v>14</v>
      </c>
      <c r="O33" s="13" t="s">
        <v>14</v>
      </c>
      <c r="P33" s="13" t="s">
        <v>14</v>
      </c>
      <c r="Q33" s="13" t="s">
        <v>14</v>
      </c>
      <c r="R33" s="13" t="s">
        <v>14</v>
      </c>
      <c r="S33" s="13" t="s">
        <v>14</v>
      </c>
      <c r="T33" s="13" t="s">
        <v>14</v>
      </c>
      <c r="U33" s="13" t="s">
        <v>14</v>
      </c>
      <c r="V33" s="13" t="s">
        <v>14</v>
      </c>
      <c r="W33" s="13" t="s">
        <v>14</v>
      </c>
      <c r="X33" s="13" t="s">
        <v>14</v>
      </c>
      <c r="Y33" s="13" t="s">
        <v>14</v>
      </c>
    </row>
    <row r="34" spans="1:26" s="10" customFormat="1" ht="18.75" customHeight="1" thickTop="1">
      <c r="A34" s="49" t="s">
        <v>12</v>
      </c>
      <c r="B34" s="50"/>
      <c r="C34" s="16">
        <f>C10+C14+C19+C22+C26+C31</f>
        <v>30080.457870000002</v>
      </c>
      <c r="D34" s="16">
        <f aca="true" t="shared" si="28" ref="D34:J34">D10+D14+D19+D22+D26+D31</f>
        <v>33190.19144</v>
      </c>
      <c r="E34" s="16">
        <f t="shared" si="28"/>
        <v>38404.839790000005</v>
      </c>
      <c r="F34" s="16">
        <f t="shared" si="28"/>
        <v>24402.735200000003</v>
      </c>
      <c r="G34" s="16">
        <f t="shared" si="28"/>
        <v>35713.003080999995</v>
      </c>
      <c r="H34" s="16">
        <f t="shared" si="28"/>
        <v>45162.22822600001</v>
      </c>
      <c r="I34" s="16">
        <f t="shared" si="28"/>
        <v>42446.768652000006</v>
      </c>
      <c r="J34" s="16">
        <f t="shared" si="28"/>
        <v>22715.92766</v>
      </c>
      <c r="K34" s="16">
        <f aca="true" t="shared" si="29" ref="K34:Y34">K10+K14+K19+K22+K26+K31</f>
        <v>27217.08842</v>
      </c>
      <c r="L34" s="16">
        <f t="shared" si="29"/>
        <v>37689.24169</v>
      </c>
      <c r="M34" s="16">
        <f t="shared" si="29"/>
        <v>61334.22494</v>
      </c>
      <c r="N34" s="16">
        <f t="shared" si="29"/>
        <v>30607.77784</v>
      </c>
      <c r="O34" s="16">
        <f t="shared" si="29"/>
        <v>40023.03935000001</v>
      </c>
      <c r="P34" s="16">
        <f t="shared" si="29"/>
        <v>41266.44921</v>
      </c>
      <c r="Q34" s="16">
        <f t="shared" si="29"/>
        <v>29181.746330000005</v>
      </c>
      <c r="R34" s="16">
        <f t="shared" si="29"/>
        <v>23832.742180000005</v>
      </c>
      <c r="S34" s="16">
        <f t="shared" si="29"/>
        <v>40980.68239</v>
      </c>
      <c r="T34" s="16">
        <f t="shared" si="29"/>
        <v>36295.14335</v>
      </c>
      <c r="U34" s="16">
        <f t="shared" si="29"/>
        <v>18702.617360000004</v>
      </c>
      <c r="V34" s="16">
        <f t="shared" si="29"/>
        <v>36313.9831</v>
      </c>
      <c r="W34" s="16">
        <f t="shared" si="29"/>
        <v>27863.11483</v>
      </c>
      <c r="X34" s="16">
        <f t="shared" si="29"/>
        <v>28388.099760000005</v>
      </c>
      <c r="Y34" s="16">
        <f t="shared" si="29"/>
        <v>54980.017219999994</v>
      </c>
      <c r="Z34" s="37">
        <f>SUM(C34:Y34)</f>
        <v>806792.1198890001</v>
      </c>
    </row>
    <row r="35" s="10" customFormat="1" ht="13.5" customHeight="1"/>
    <row r="36" spans="3:25" s="10" customFormat="1" ht="13.5" customHeight="1">
      <c r="C36" s="17">
        <f aca="true" t="shared" si="30" ref="C36:J36">C34/C7/12</f>
        <v>5.7269929689284895</v>
      </c>
      <c r="D36" s="17">
        <f t="shared" si="30"/>
        <v>5.681695330046563</v>
      </c>
      <c r="E36" s="17">
        <f t="shared" si="30"/>
        <v>5.44193728249164</v>
      </c>
      <c r="F36" s="17">
        <f t="shared" si="30"/>
        <v>5.73157065013153</v>
      </c>
      <c r="G36" s="17">
        <f t="shared" si="30"/>
        <v>5.421904882644076</v>
      </c>
      <c r="H36" s="17">
        <f t="shared" si="30"/>
        <v>5.079658548837001</v>
      </c>
      <c r="I36" s="17">
        <f t="shared" si="30"/>
        <v>5.2033402780229485</v>
      </c>
      <c r="J36" s="17">
        <f t="shared" si="30"/>
        <v>5.743306952872168</v>
      </c>
      <c r="K36" s="17">
        <f aca="true" t="shared" si="31" ref="K36:Y36">K34/K7/12</f>
        <v>5.812636344609602</v>
      </c>
      <c r="L36" s="17">
        <f t="shared" si="31"/>
        <v>5.707378049851598</v>
      </c>
      <c r="M36" s="17">
        <f t="shared" si="31"/>
        <v>5.218690434619835</v>
      </c>
      <c r="N36" s="17">
        <f t="shared" si="31"/>
        <v>5.390211651169344</v>
      </c>
      <c r="O36" s="17">
        <f t="shared" si="31"/>
        <v>5.7793333549933585</v>
      </c>
      <c r="P36" s="17">
        <f t="shared" si="31"/>
        <v>5.763148596447125</v>
      </c>
      <c r="Q36" s="17">
        <f t="shared" si="31"/>
        <v>5.7503244127847415</v>
      </c>
      <c r="R36" s="17">
        <f t="shared" si="31"/>
        <v>5.9677339192708345</v>
      </c>
      <c r="S36" s="17">
        <f t="shared" si="31"/>
        <v>5.795107527292269</v>
      </c>
      <c r="T36" s="17">
        <f t="shared" si="31"/>
        <v>5.8559443933526945</v>
      </c>
      <c r="U36" s="17">
        <f t="shared" si="31"/>
        <v>5.973750274690176</v>
      </c>
      <c r="V36" s="17">
        <f t="shared" si="31"/>
        <v>5.779536398650368</v>
      </c>
      <c r="W36" s="17">
        <f t="shared" si="31"/>
        <v>5.631642580240925</v>
      </c>
      <c r="X36" s="17">
        <f t="shared" si="31"/>
        <v>5.111657260155575</v>
      </c>
      <c r="Y36" s="17">
        <f t="shared" si="31"/>
        <v>5.363694804105204</v>
      </c>
    </row>
    <row r="37" s="32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</sheetData>
  <sheetProtection/>
  <mergeCells count="13">
    <mergeCell ref="A9:A12"/>
    <mergeCell ref="A13:A16"/>
    <mergeCell ref="A17:A21"/>
    <mergeCell ref="A22:A24"/>
    <mergeCell ref="A29:A33"/>
    <mergeCell ref="A34:B34"/>
    <mergeCell ref="A25:A28"/>
    <mergeCell ref="C2:F2"/>
    <mergeCell ref="C1:F1"/>
    <mergeCell ref="A3:B3"/>
    <mergeCell ref="A5:A6"/>
    <mergeCell ref="B5:B6"/>
    <mergeCell ref="A4:B4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2017-11-28T13:38:02Z</dcterms:modified>
  <cp:category/>
  <cp:version/>
  <cp:contentType/>
  <cp:contentStatus/>
</cp:coreProperties>
</file>